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CAMBIO\BILANCI APS\BILANCIO APS 2024\ACLI ASSOCIAZIONE\DEPOSITO\BOZZE\"/>
    </mc:Choice>
  </mc:AlternateContent>
  <xr:revisionPtr revIDLastSave="0" documentId="13_ncr:1_{C481C544-7AA4-4FB1-865F-533D794E61FF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Foglio1" sheetId="1" r:id="rId1"/>
  </sheets>
  <definedNames>
    <definedName name="_xlnm.Print_Area" localSheetId="0">Foglio1!$A$1:$G$77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B66" i="1"/>
  <c r="B14" i="1"/>
  <c r="B31" i="1"/>
  <c r="E75" i="1" l="1"/>
  <c r="B12" i="1"/>
  <c r="B17" i="1"/>
  <c r="E30" i="1"/>
  <c r="E36" i="1" s="1"/>
  <c r="E13" i="1"/>
  <c r="E22" i="1" s="1"/>
  <c r="E17" i="1"/>
  <c r="F70" i="1"/>
  <c r="F72" i="1" s="1"/>
  <c r="F59" i="1"/>
  <c r="F30" i="1"/>
  <c r="F36" i="1" s="1"/>
  <c r="F38" i="1" s="1"/>
  <c r="F13" i="1"/>
  <c r="F22" i="1" s="1"/>
  <c r="F24" i="1" s="1"/>
  <c r="C70" i="1"/>
  <c r="C72" i="1" s="1"/>
  <c r="C66" i="1"/>
  <c r="C57" i="1"/>
  <c r="C31" i="1"/>
  <c r="C36" i="1" s="1"/>
  <c r="C17" i="1"/>
  <c r="C14" i="1"/>
  <c r="C12" i="1"/>
  <c r="C22" i="1" s="1"/>
  <c r="H39" i="1"/>
  <c r="H38" i="1"/>
  <c r="I12" i="1"/>
  <c r="E70" i="1"/>
  <c r="E72" i="1" l="1"/>
  <c r="I29" i="1"/>
  <c r="B22" i="1" l="1"/>
  <c r="E24" i="1" s="1"/>
  <c r="B70" i="1"/>
  <c r="I57" i="1" l="1"/>
  <c r="I58" i="1" s="1"/>
  <c r="F73" i="1"/>
  <c r="F77" i="1" s="1"/>
  <c r="F83" i="1" s="1"/>
  <c r="B36" i="1"/>
  <c r="B57" i="1"/>
  <c r="E59" i="1" s="1"/>
  <c r="I14" i="1" l="1"/>
  <c r="E38" i="1"/>
  <c r="B72" i="1"/>
  <c r="K37" i="1"/>
  <c r="N37" i="1" s="1"/>
  <c r="K30" i="1"/>
  <c r="K40" i="1" s="1"/>
  <c r="I30" i="1"/>
  <c r="K29" i="1"/>
  <c r="I11" i="1" l="1"/>
  <c r="I31" i="1"/>
  <c r="I32" i="1"/>
  <c r="I33" i="1" s="1"/>
  <c r="M40" i="1"/>
  <c r="K32" i="1"/>
  <c r="M30" i="1" s="1"/>
  <c r="N11" i="1" l="1"/>
  <c r="I13" i="1"/>
  <c r="E73" i="1"/>
  <c r="E77" i="1" s="1"/>
  <c r="I72" i="1"/>
  <c r="I76" i="1" s="1"/>
  <c r="I78" i="1" s="1"/>
  <c r="J30" i="1"/>
  <c r="J29" i="1"/>
  <c r="M29" i="1"/>
</calcChain>
</file>

<file path=xl/sharedStrings.xml><?xml version="1.0" encoding="utf-8"?>
<sst xmlns="http://schemas.openxmlformats.org/spreadsheetml/2006/main" count="97" uniqueCount="73">
  <si>
    <t>ONERI E COSTI</t>
  </si>
  <si>
    <t>PROVENTI E RICAVI</t>
  </si>
  <si>
    <t>A) Ricavi, rendite e proventi da attività di interesse generale</t>
  </si>
  <si>
    <t>1) Materie prime, sussidiarie, di consumo e di merci</t>
  </si>
  <si>
    <t>1) Proventi da quote associative e apporti dei fondatori</t>
  </si>
  <si>
    <t>2) Servizi</t>
  </si>
  <si>
    <t>2) Proventi dagli associati per attività mutualistiche</t>
  </si>
  <si>
    <t>3) Godimento di beni di terzi</t>
  </si>
  <si>
    <t>3) Ricavi per prestazioni e cessioni ad associati e fondatori</t>
  </si>
  <si>
    <t>4) Personale</t>
  </si>
  <si>
    <t>4) Erogazioni liberali</t>
  </si>
  <si>
    <t>5) Ammortamenti</t>
  </si>
  <si>
    <t>5) Proventi del 5 per mille</t>
  </si>
  <si>
    <t>6) Accantonamenti per rischi ed oneri</t>
  </si>
  <si>
    <t>7) Oneri diversi di gestione</t>
  </si>
  <si>
    <t>8) Rimanenze iniziali</t>
  </si>
  <si>
    <t xml:space="preserve">Totale </t>
  </si>
  <si>
    <t>1) Oneri per raccolte fondi abituali</t>
  </si>
  <si>
    <t>2) Oneri per raccolte fondi occasionali</t>
  </si>
  <si>
    <t>3) Altri oneri</t>
  </si>
  <si>
    <t>1) Su rapporti bancari</t>
  </si>
  <si>
    <t>2) Su prestiti</t>
  </si>
  <si>
    <t>3) Da patrimonio edilizio</t>
  </si>
  <si>
    <t>4) Da altri beni patrimoniali</t>
  </si>
  <si>
    <t>5) Accantonamenti per rischi ed oneri</t>
  </si>
  <si>
    <t>6) Altri oneri</t>
  </si>
  <si>
    <t>7) Altri oneri</t>
  </si>
  <si>
    <t>Totale oneri e costi</t>
  </si>
  <si>
    <t>6) Contributi da soggetti privati</t>
  </si>
  <si>
    <t>7) Ricavi per prestazioni e cessioni a terzi</t>
  </si>
  <si>
    <t>8) Contributi da enti pubblici</t>
  </si>
  <si>
    <t>9) Proventi da contratti con enti pubblici</t>
  </si>
  <si>
    <t>10) Altri ricavi, rendite e proventi</t>
  </si>
  <si>
    <t>11) Rimanenze finali</t>
  </si>
  <si>
    <t>Totale</t>
  </si>
  <si>
    <t xml:space="preserve">Avanzo/Disavanzo attività di interesse generale (+/-) </t>
  </si>
  <si>
    <t>1) Ricavi per prestazioni e cessioni ad associati e fondatori</t>
  </si>
  <si>
    <t>2) Contributi da soggetti privati</t>
  </si>
  <si>
    <t>3) Ricavi per prestazioni e cessioni a terzi</t>
  </si>
  <si>
    <t>4) Contributi da enti pubblici</t>
  </si>
  <si>
    <t>5) Proventi da contratti con enti pubblici</t>
  </si>
  <si>
    <t>6) Altri ricavi, rendite e proventi</t>
  </si>
  <si>
    <t>7) Rimanenze finali</t>
  </si>
  <si>
    <t xml:space="preserve">Avanzo/Disavanzo attività diverse (+/-) </t>
  </si>
  <si>
    <t>1) Proventi da raccolte fondi abituali</t>
  </si>
  <si>
    <t>2) Proventi da raccolte fondi occasionali</t>
  </si>
  <si>
    <t>3) Altri proventi</t>
  </si>
  <si>
    <t xml:space="preserve">Avanzo/Disavanzo attività di raccolta fondi (+/-) </t>
  </si>
  <si>
    <t>1) Da rapporti bancari</t>
  </si>
  <si>
    <t>2) Da altri investimenti finanziari</t>
  </si>
  <si>
    <t>5) Altri proventi</t>
  </si>
  <si>
    <t xml:space="preserve">Avanzo/Disavanzo attività finanziarie e patrimoniali (+/-) </t>
  </si>
  <si>
    <t>1) Proventi da distacco del personale</t>
  </si>
  <si>
    <t>2) Altri proventi di supporto generale</t>
  </si>
  <si>
    <t>Totale proventi e ricavi</t>
  </si>
  <si>
    <t xml:space="preserve">Avanzo/Disavanzo d'esercizio prima delle imposte (+/-) </t>
  </si>
  <si>
    <t>Imposte</t>
  </si>
  <si>
    <t>Avanzo/Disavanzo d'esercizio (+/-)</t>
  </si>
  <si>
    <r>
      <t xml:space="preserve">A) Costi e oneri da </t>
    </r>
    <r>
      <rPr>
        <b/>
        <u/>
        <sz val="11"/>
        <color theme="1"/>
        <rFont val="Calibri"/>
        <family val="2"/>
        <scheme val="minor"/>
      </rPr>
      <t>attività di interesse generale</t>
    </r>
  </si>
  <si>
    <r>
      <t xml:space="preserve">B) Ricavi, rendite e proventi da </t>
    </r>
    <r>
      <rPr>
        <b/>
        <u/>
        <sz val="11"/>
        <color theme="1"/>
        <rFont val="Calibri"/>
        <family val="2"/>
        <scheme val="minor"/>
      </rPr>
      <t>attività diverse</t>
    </r>
  </si>
  <si>
    <r>
      <t xml:space="preserve">B) Costi e oneri da </t>
    </r>
    <r>
      <rPr>
        <b/>
        <u/>
        <sz val="11"/>
        <color theme="1"/>
        <rFont val="Calibri"/>
        <family val="2"/>
        <scheme val="minor"/>
      </rPr>
      <t>attività diverse</t>
    </r>
  </si>
  <si>
    <r>
      <t xml:space="preserve">C) Costi e oneri da </t>
    </r>
    <r>
      <rPr>
        <b/>
        <u/>
        <sz val="11"/>
        <color theme="1"/>
        <rFont val="Calibri"/>
        <family val="2"/>
        <scheme val="minor"/>
      </rPr>
      <t>attività di raccolta fondi</t>
    </r>
  </si>
  <si>
    <r>
      <t xml:space="preserve">C) Ricavi, rendite e proventi da </t>
    </r>
    <r>
      <rPr>
        <b/>
        <u/>
        <sz val="11"/>
        <color theme="1"/>
        <rFont val="Calibri"/>
        <family val="2"/>
        <scheme val="minor"/>
      </rPr>
      <t>attività di raccolta fondi</t>
    </r>
  </si>
  <si>
    <r>
      <t xml:space="preserve">D) Costi e oneri da </t>
    </r>
    <r>
      <rPr>
        <b/>
        <u/>
        <sz val="11"/>
        <color theme="1"/>
        <rFont val="Calibri"/>
        <family val="2"/>
        <scheme val="minor"/>
      </rPr>
      <t>attività finanziarie e patrimoniali</t>
    </r>
  </si>
  <si>
    <r>
      <t xml:space="preserve">D) Ricavi, rendite e proventi da </t>
    </r>
    <r>
      <rPr>
        <b/>
        <u/>
        <sz val="11"/>
        <color theme="1"/>
        <rFont val="Calibri"/>
        <family val="2"/>
        <scheme val="minor"/>
      </rPr>
      <t>attività finanziarie e patrimoniali</t>
    </r>
  </si>
  <si>
    <r>
      <t xml:space="preserve">E) Costi e oneri di </t>
    </r>
    <r>
      <rPr>
        <b/>
        <u/>
        <sz val="11"/>
        <color theme="1"/>
        <rFont val="Calibri"/>
        <family val="2"/>
        <scheme val="minor"/>
      </rPr>
      <t>supporto generale</t>
    </r>
  </si>
  <si>
    <r>
      <t xml:space="preserve">E) Proventi di </t>
    </r>
    <r>
      <rPr>
        <b/>
        <u/>
        <sz val="11"/>
        <color theme="1"/>
        <rFont val="Calibri"/>
        <family val="2"/>
        <scheme val="minor"/>
      </rPr>
      <t>supporto generale</t>
    </r>
  </si>
  <si>
    <t>PERCENTUALE ATTIVITA'</t>
  </si>
  <si>
    <t>costi complessivi</t>
  </si>
  <si>
    <t>ENTE DEL TERZO SETTORE "_ACLI ASSOCIAZIONE APS_"</t>
  </si>
  <si>
    <t>COSTI SENZA PATRONATO</t>
  </si>
  <si>
    <t>Mod. B - RENDICONTO GESTIONALE 2023</t>
  </si>
  <si>
    <t>66 PER CENTO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</si>
</sst>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€&quot;\ * #,##0.00_-;\-&quot;€&quot;\ * #,##0.00_-;_-&quot;€&quot;\ * &quot;-&quot;??_-;_-@_-"/>
    <numFmt numFmtId="164" formatCode="_-* #,##0.00\ &quot;€&quot;_-;\-* #,##0.00\ &quot;€&quot;_-;_-* &quot;-&quot;??\ &quot;€&quot;_-;_-@_-"/>
    <numFmt numFmtId="165" formatCode="Generale"/>
    <numFmt numFmtId="166" formatCode="_-* #,##0.00\ [$€-410]_-;\-* #,##0.00\ [$€-410]_-;_-* &quot;-&quot;??\ [$€-410]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charset val="238"/>
    </font>
    <font>
      <sz val="10"/>
      <name val="Helv"/>
    </font>
    <font>
      <sz val="10"/>
      <name val="Arial"/>
      <family val="2"/>
    </font>
    <font>
      <b/>
      <sz val="16"/>
      <color rgb="FF00B05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6100"/>
      <name val="Calibri"/>
      <family val="2"/>
      <scheme val="minor"/>
    </font>
    <font>
      <b/>
      <sz val="12"/>
      <color rgb="FF00610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sz val="16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5" fontId="2" fillId="0" borderId="0"/>
    <xf numFmtId="0" fontId="3" fillId="0" borderId="0"/>
    <xf numFmtId="44" fontId="6" fillId="0" borderId="0" applyFont="0" applyFill="0" applyBorder="0" applyAlignment="0" applyProtection="0"/>
    <xf numFmtId="0" fontId="7" fillId="3" borderId="0" applyNumberFormat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10" fillId="0" borderId="0" xfId="0" applyFont="1" applyAlignment="1">
      <alignment horizontal="right" wrapText="1"/>
    </xf>
    <xf numFmtId="0" fontId="8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8" fillId="0" borderId="2" xfId="0" applyFont="1" applyBorder="1" applyAlignment="1">
      <alignment horizontal="right" wrapText="1"/>
    </xf>
    <xf numFmtId="0" fontId="0" fillId="0" borderId="3" xfId="0" applyBorder="1" applyAlignment="1">
      <alignment wrapText="1"/>
    </xf>
    <xf numFmtId="0" fontId="8" fillId="0" borderId="0" xfId="0" applyFont="1" applyAlignment="1">
      <alignment horizontal="right" wrapText="1"/>
    </xf>
    <xf numFmtId="166" fontId="0" fillId="0" borderId="0" xfId="4" applyNumberFormat="1" applyFont="1" applyAlignment="1">
      <alignment horizontal="right"/>
    </xf>
    <xf numFmtId="44" fontId="0" fillId="0" borderId="0" xfId="4" applyFont="1" applyAlignment="1">
      <alignment horizontal="right"/>
    </xf>
    <xf numFmtId="0" fontId="0" fillId="0" borderId="0" xfId="0" applyAlignment="1">
      <alignment horizontal="right"/>
    </xf>
    <xf numFmtId="0" fontId="13" fillId="3" borderId="0" xfId="5" applyFont="1" applyAlignment="1">
      <alignment horizontal="center"/>
    </xf>
    <xf numFmtId="166" fontId="0" fillId="0" borderId="2" xfId="4" applyNumberFormat="1" applyFont="1" applyBorder="1" applyAlignment="1">
      <alignment horizontal="right"/>
    </xf>
    <xf numFmtId="166" fontId="0" fillId="0" borderId="3" xfId="4" applyNumberFormat="1" applyFont="1" applyBorder="1" applyAlignment="1">
      <alignment horizontal="right"/>
    </xf>
    <xf numFmtId="166" fontId="0" fillId="0" borderId="0" xfId="4" applyNumberFormat="1" applyFont="1" applyBorder="1" applyAlignment="1">
      <alignment horizontal="right"/>
    </xf>
    <xf numFmtId="44" fontId="0" fillId="0" borderId="2" xfId="4" applyFont="1" applyBorder="1" applyAlignment="1">
      <alignment horizontal="right"/>
    </xf>
    <xf numFmtId="44" fontId="0" fillId="0" borderId="3" xfId="4" applyFont="1" applyBorder="1" applyAlignment="1">
      <alignment horizontal="right"/>
    </xf>
    <xf numFmtId="44" fontId="0" fillId="0" borderId="0" xfId="4" applyFont="1" applyBorder="1" applyAlignment="1">
      <alignment horizontal="right"/>
    </xf>
    <xf numFmtId="44" fontId="5" fillId="0" borderId="0" xfId="4" applyFont="1" applyAlignment="1">
      <alignment horizontal="right"/>
    </xf>
    <xf numFmtId="0" fontId="12" fillId="3" borderId="2" xfId="5" applyFont="1" applyBorder="1" applyAlignment="1">
      <alignment horizontal="right" wrapText="1"/>
    </xf>
    <xf numFmtId="44" fontId="12" fillId="3" borderId="2" xfId="5" applyNumberFormat="1" applyFont="1" applyBorder="1" applyAlignment="1">
      <alignment horizontal="center"/>
    </xf>
    <xf numFmtId="0" fontId="11" fillId="0" borderId="0" xfId="0" applyFont="1" applyAlignment="1">
      <alignment horizontal="center" wrapText="1"/>
    </xf>
    <xf numFmtId="44" fontId="11" fillId="0" borderId="0" xfId="4" applyFont="1" applyAlignment="1">
      <alignment horizontal="center"/>
    </xf>
    <xf numFmtId="0" fontId="12" fillId="3" borderId="4" xfId="5" applyFont="1" applyBorder="1" applyAlignment="1">
      <alignment horizontal="right" wrapText="1"/>
    </xf>
    <xf numFmtId="44" fontId="12" fillId="3" borderId="4" xfId="5" applyNumberFormat="1" applyFont="1" applyBorder="1" applyAlignment="1">
      <alignment horizontal="center"/>
    </xf>
    <xf numFmtId="0" fontId="14" fillId="3" borderId="2" xfId="5" applyFont="1" applyBorder="1" applyAlignment="1">
      <alignment horizontal="right" wrapText="1"/>
    </xf>
    <xf numFmtId="166" fontId="14" fillId="3" borderId="2" xfId="5" applyNumberFormat="1" applyFont="1" applyBorder="1" applyAlignment="1">
      <alignment horizontal="right"/>
    </xf>
    <xf numFmtId="44" fontId="14" fillId="3" borderId="2" xfId="5" applyNumberFormat="1" applyFont="1" applyBorder="1" applyAlignment="1">
      <alignment horizontal="right"/>
    </xf>
    <xf numFmtId="44" fontId="0" fillId="0" borderId="0" xfId="0" applyNumberFormat="1" applyAlignment="1">
      <alignment horizontal="right"/>
    </xf>
    <xf numFmtId="4" fontId="0" fillId="0" borderId="0" xfId="0" applyNumberFormat="1"/>
    <xf numFmtId="44" fontId="0" fillId="0" borderId="0" xfId="0" applyNumberFormat="1"/>
    <xf numFmtId="164" fontId="0" fillId="0" borderId="0" xfId="0" applyNumberFormat="1"/>
    <xf numFmtId="9" fontId="0" fillId="0" borderId="0" xfId="0" applyNumberFormat="1"/>
    <xf numFmtId="166" fontId="0" fillId="0" borderId="0" xfId="0" applyNumberFormat="1" applyAlignment="1">
      <alignment horizontal="right"/>
    </xf>
    <xf numFmtId="44" fontId="0" fillId="0" borderId="2" xfId="4" applyFont="1" applyFill="1" applyBorder="1" applyAlignment="1">
      <alignment horizontal="right"/>
    </xf>
    <xf numFmtId="166" fontId="0" fillId="0" borderId="2" xfId="4" applyNumberFormat="1" applyFont="1" applyFill="1" applyBorder="1" applyAlignment="1">
      <alignment horizontal="right"/>
    </xf>
    <xf numFmtId="166" fontId="0" fillId="0" borderId="0" xfId="0" applyNumberFormat="1"/>
    <xf numFmtId="166" fontId="12" fillId="3" borderId="4" xfId="5" applyNumberFormat="1" applyFont="1" applyBorder="1" applyAlignment="1">
      <alignment horizontal="right" wrapText="1"/>
    </xf>
    <xf numFmtId="166" fontId="11" fillId="0" borderId="0" xfId="0" applyNumberFormat="1" applyFont="1" applyAlignment="1">
      <alignment horizontal="center" wrapText="1"/>
    </xf>
    <xf numFmtId="166" fontId="12" fillId="3" borderId="2" xfId="5" applyNumberFormat="1" applyFont="1" applyBorder="1" applyAlignment="1">
      <alignment horizontal="right" wrapText="1"/>
    </xf>
    <xf numFmtId="44" fontId="8" fillId="0" borderId="2" xfId="4" applyFont="1" applyBorder="1" applyAlignment="1">
      <alignment horizontal="right"/>
    </xf>
    <xf numFmtId="4" fontId="0" fillId="4" borderId="0" xfId="0" applyNumberFormat="1" applyFill="1"/>
    <xf numFmtId="4" fontId="0" fillId="0" borderId="0" xfId="0" applyNumberFormat="1" applyAlignment="1">
      <alignment horizontal="right"/>
    </xf>
    <xf numFmtId="165" fontId="15" fillId="0" borderId="0" xfId="2" applyFont="1"/>
    <xf numFmtId="0" fontId="11" fillId="0" borderId="0" xfId="0" applyFont="1"/>
    <xf numFmtId="166" fontId="0" fillId="0" borderId="0" xfId="4" applyNumberFormat="1" applyFont="1" applyAlignment="1">
      <alignment horizontal="center"/>
    </xf>
    <xf numFmtId="166" fontId="0" fillId="0" borderId="2" xfId="4" applyNumberFormat="1" applyFont="1" applyBorder="1" applyAlignment="1">
      <alignment horizontal="center"/>
    </xf>
    <xf numFmtId="166" fontId="0" fillId="0" borderId="2" xfId="4" applyNumberFormat="1" applyFont="1" applyFill="1" applyBorder="1" applyAlignment="1">
      <alignment horizontal="center"/>
    </xf>
    <xf numFmtId="166" fontId="0" fillId="0" borderId="0" xfId="4" applyNumberFormat="1" applyFont="1" applyBorder="1" applyAlignment="1">
      <alignment horizontal="center"/>
    </xf>
    <xf numFmtId="166" fontId="0" fillId="0" borderId="3" xfId="4" applyNumberFormat="1" applyFont="1" applyBorder="1" applyAlignment="1">
      <alignment horizontal="center"/>
    </xf>
    <xf numFmtId="166" fontId="14" fillId="3" borderId="2" xfId="5" applyNumberFormat="1" applyFont="1" applyBorder="1" applyAlignment="1">
      <alignment horizontal="center"/>
    </xf>
    <xf numFmtId="165" fontId="4" fillId="2" borderId="1" xfId="2" applyFont="1" applyFill="1" applyBorder="1" applyAlignment="1">
      <alignment horizontal="center"/>
    </xf>
    <xf numFmtId="165" fontId="4" fillId="2" borderId="0" xfId="2" applyFont="1" applyFill="1" applyAlignment="1">
      <alignment horizontal="center"/>
    </xf>
    <xf numFmtId="0" fontId="11" fillId="0" borderId="0" xfId="0" applyFont="1" applyAlignment="1">
      <alignment horizontal="center"/>
    </xf>
  </cellXfs>
  <cellStyles count="6">
    <cellStyle name="Normal_BalanceSheets" xfId="2" xr:uid="{00000000-0005-0000-0000-000000000000}"/>
    <cellStyle name="Normale" xfId="0" builtinId="0"/>
    <cellStyle name="Normale 2" xfId="1" xr:uid="{00000000-0005-0000-0000-000002000000}"/>
    <cellStyle name="Normale 3" xfId="3" xr:uid="{00000000-0005-0000-0000-000003000000}"/>
    <cellStyle name="Valore valido" xfId="5" builtinId="26"/>
    <cellStyle name="Valuta" xfId="4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83"/>
  <sheetViews>
    <sheetView tabSelected="1" topLeftCell="A11" workbookViewId="0">
      <selection activeCell="K29" sqref="K29"/>
    </sheetView>
  </sheetViews>
  <sheetFormatPr defaultRowHeight="15" x14ac:dyDescent="0.25"/>
  <cols>
    <col min="1" max="1" width="30.140625" customWidth="1"/>
    <col min="2" max="2" width="18.7109375" bestFit="1" customWidth="1"/>
    <col min="3" max="3" width="17.5703125" style="29" bestFit="1" customWidth="1"/>
    <col min="4" max="4" width="32.140625" style="10" customWidth="1"/>
    <col min="5" max="5" width="18.140625" bestFit="1" customWidth="1"/>
    <col min="6" max="6" width="17.5703125" style="29" bestFit="1" customWidth="1"/>
    <col min="7" max="7" width="20.28515625" style="10" bestFit="1" customWidth="1"/>
    <col min="8" max="8" width="26.42578125" customWidth="1"/>
    <col min="9" max="9" width="25.140625" style="29" customWidth="1"/>
    <col min="10" max="10" width="13.140625" customWidth="1"/>
    <col min="11" max="11" width="22.7109375" bestFit="1" customWidth="1"/>
    <col min="14" max="14" width="17.28515625" style="29" bestFit="1" customWidth="1"/>
  </cols>
  <sheetData>
    <row r="2" spans="1:14" ht="18.75" x14ac:dyDescent="0.3">
      <c r="A2" s="53" t="s">
        <v>69</v>
      </c>
      <c r="B2" s="53"/>
      <c r="C2" s="53"/>
      <c r="D2" s="53"/>
      <c r="E2" s="53"/>
      <c r="F2" s="53"/>
      <c r="G2" s="44"/>
    </row>
    <row r="4" spans="1:14" ht="20.25" x14ac:dyDescent="0.3">
      <c r="A4" s="51" t="s">
        <v>71</v>
      </c>
      <c r="B4" s="52"/>
      <c r="C4" s="52"/>
      <c r="D4" s="52"/>
      <c r="E4" s="52"/>
      <c r="F4" s="52"/>
      <c r="G4" s="43"/>
    </row>
    <row r="5" spans="1:14" x14ac:dyDescent="0.25">
      <c r="D5"/>
    </row>
    <row r="6" spans="1:14" x14ac:dyDescent="0.25">
      <c r="D6"/>
    </row>
    <row r="7" spans="1:14" ht="15.75" x14ac:dyDescent="0.25">
      <c r="A7" s="11" t="s">
        <v>0</v>
      </c>
      <c r="B7" s="11">
        <v>2024</v>
      </c>
      <c r="C7" s="11">
        <v>2023</v>
      </c>
      <c r="D7" s="11" t="s">
        <v>1</v>
      </c>
      <c r="E7" s="11">
        <v>2024</v>
      </c>
      <c r="F7" s="11">
        <v>2023</v>
      </c>
    </row>
    <row r="8" spans="1:14" x14ac:dyDescent="0.25">
      <c r="B8" s="8"/>
      <c r="C8" s="45"/>
      <c r="D8"/>
      <c r="E8" s="9"/>
      <c r="F8" s="9"/>
    </row>
    <row r="9" spans="1:14" ht="30" x14ac:dyDescent="0.25">
      <c r="A9" s="3" t="s">
        <v>58</v>
      </c>
      <c r="B9" s="12"/>
      <c r="C9" s="46"/>
      <c r="D9" s="3" t="s">
        <v>2</v>
      </c>
      <c r="E9" s="15"/>
      <c r="F9" s="15"/>
      <c r="I9" s="29" t="s">
        <v>70</v>
      </c>
    </row>
    <row r="10" spans="1:14" x14ac:dyDescent="0.25">
      <c r="A10" s="4"/>
      <c r="B10" s="12"/>
      <c r="C10" s="46"/>
      <c r="D10" s="4"/>
      <c r="E10" s="15"/>
      <c r="F10" s="15"/>
    </row>
    <row r="11" spans="1:14" ht="30" x14ac:dyDescent="0.25">
      <c r="A11" s="4" t="s">
        <v>3</v>
      </c>
      <c r="B11" s="35">
        <v>161851.82999999999</v>
      </c>
      <c r="C11" s="47">
        <v>156848.63</v>
      </c>
      <c r="D11" s="4" t="s">
        <v>4</v>
      </c>
      <c r="E11" s="15">
        <v>31227.18</v>
      </c>
      <c r="F11" s="15">
        <v>26170.06</v>
      </c>
      <c r="I11" s="29">
        <f>+B72</f>
        <v>820548.74</v>
      </c>
      <c r="N11" s="29">
        <f>+I11</f>
        <v>820548.74</v>
      </c>
    </row>
    <row r="12" spans="1:14" ht="30" x14ac:dyDescent="0.25">
      <c r="A12" s="4" t="s">
        <v>5</v>
      </c>
      <c r="B12" s="12">
        <f>203038.69-B11+35.33+3465.51+5000</f>
        <v>49687.700000000019</v>
      </c>
      <c r="C12" s="46">
        <f>208058.63-C11+99.96+3538.83</f>
        <v>54848.79</v>
      </c>
      <c r="D12" s="4" t="s">
        <v>6</v>
      </c>
      <c r="E12" s="34">
        <v>0</v>
      </c>
      <c r="F12" s="34">
        <v>0</v>
      </c>
      <c r="I12" s="29">
        <f>-B66</f>
        <v>-455039.93000000005</v>
      </c>
    </row>
    <row r="13" spans="1:14" ht="30" x14ac:dyDescent="0.25">
      <c r="A13" s="4" t="s">
        <v>7</v>
      </c>
      <c r="B13" s="12">
        <v>2787.82</v>
      </c>
      <c r="C13" s="46">
        <v>10973.59</v>
      </c>
      <c r="D13" s="4" t="s">
        <v>8</v>
      </c>
      <c r="E13" s="15">
        <f>136802.99+14602.19+0.17</f>
        <v>151405.35</v>
      </c>
      <c r="F13" s="15">
        <f>807.38+148170.8+1168.06</f>
        <v>150146.23999999999</v>
      </c>
      <c r="I13" s="29">
        <f>+I11+I12</f>
        <v>365508.80999999994</v>
      </c>
      <c r="J13" s="36"/>
      <c r="K13" s="30"/>
    </row>
    <row r="14" spans="1:14" x14ac:dyDescent="0.25">
      <c r="A14" s="4" t="s">
        <v>9</v>
      </c>
      <c r="B14" s="35">
        <f>39979.2+3078.38+9967.51</f>
        <v>53025.09</v>
      </c>
      <c r="C14" s="47">
        <f>49002.25+4000+2875.85</f>
        <v>55878.1</v>
      </c>
      <c r="D14" s="4" t="s">
        <v>10</v>
      </c>
      <c r="E14" s="34">
        <v>3276.75</v>
      </c>
      <c r="F14" s="15">
        <v>2000</v>
      </c>
      <c r="I14" s="29">
        <f>+B36</f>
        <v>28658.71</v>
      </c>
      <c r="J14" s="36"/>
      <c r="K14" s="30"/>
    </row>
    <row r="15" spans="1:14" x14ac:dyDescent="0.25">
      <c r="A15" s="4" t="s">
        <v>11</v>
      </c>
      <c r="B15" s="12">
        <v>2307.56</v>
      </c>
      <c r="C15" s="46">
        <v>3550.84</v>
      </c>
      <c r="D15" s="4" t="s">
        <v>12</v>
      </c>
      <c r="E15" s="15">
        <v>19400</v>
      </c>
      <c r="F15" s="15">
        <v>21700</v>
      </c>
      <c r="K15" s="30"/>
    </row>
    <row r="16" spans="1:14" ht="14.25" customHeight="1" x14ac:dyDescent="0.25">
      <c r="A16" s="4" t="s">
        <v>13</v>
      </c>
      <c r="B16" s="12"/>
      <c r="C16" s="46"/>
      <c r="D16" s="4" t="s">
        <v>28</v>
      </c>
      <c r="E16" s="15">
        <v>0</v>
      </c>
      <c r="F16" s="15">
        <v>0</v>
      </c>
      <c r="I16" s="29">
        <f>+I13*0.66</f>
        <v>241235.81459999998</v>
      </c>
      <c r="J16" t="s">
        <v>72</v>
      </c>
    </row>
    <row r="17" spans="1:13" ht="30" x14ac:dyDescent="0.25">
      <c r="A17" s="4" t="s">
        <v>14</v>
      </c>
      <c r="B17" s="12">
        <f>77+1091+8042.1</f>
        <v>9210.1</v>
      </c>
      <c r="C17" s="46">
        <f>116+1091+157</f>
        <v>1364</v>
      </c>
      <c r="D17" s="4" t="s">
        <v>29</v>
      </c>
      <c r="E17" s="15">
        <f>26648.73+4325.89</f>
        <v>30974.62</v>
      </c>
      <c r="F17" s="15">
        <v>15676.85</v>
      </c>
    </row>
    <row r="18" spans="1:13" x14ac:dyDescent="0.25">
      <c r="A18" s="4" t="s">
        <v>15</v>
      </c>
      <c r="B18" s="12">
        <v>57980</v>
      </c>
      <c r="C18" s="46">
        <v>47213.74</v>
      </c>
      <c r="D18" s="4" t="s">
        <v>30</v>
      </c>
      <c r="E18" s="15">
        <v>0</v>
      </c>
      <c r="F18" s="15">
        <v>577</v>
      </c>
    </row>
    <row r="19" spans="1:13" ht="30" x14ac:dyDescent="0.25">
      <c r="A19" s="4"/>
      <c r="B19" s="12"/>
      <c r="C19" s="46"/>
      <c r="D19" s="4" t="s">
        <v>31</v>
      </c>
      <c r="E19" s="15"/>
      <c r="F19" s="15"/>
      <c r="J19" s="36"/>
    </row>
    <row r="20" spans="1:13" x14ac:dyDescent="0.25">
      <c r="A20" s="4"/>
      <c r="B20" s="12"/>
      <c r="C20" s="46"/>
      <c r="D20" s="4" t="s">
        <v>32</v>
      </c>
      <c r="E20" s="15">
        <v>0</v>
      </c>
      <c r="F20" s="15">
        <v>20500</v>
      </c>
    </row>
    <row r="21" spans="1:13" x14ac:dyDescent="0.25">
      <c r="A21" s="4"/>
      <c r="B21" s="12"/>
      <c r="C21" s="46"/>
      <c r="D21" s="4" t="s">
        <v>33</v>
      </c>
      <c r="E21" s="15">
        <v>71600.399999999994</v>
      </c>
      <c r="F21" s="15">
        <v>57980</v>
      </c>
    </row>
    <row r="22" spans="1:13" x14ac:dyDescent="0.25">
      <c r="A22" s="5" t="s">
        <v>16</v>
      </c>
      <c r="B22" s="12">
        <f>SUM(B11:B21)</f>
        <v>336850.1</v>
      </c>
      <c r="C22" s="46">
        <f>SUM(C11:C21)</f>
        <v>330677.69</v>
      </c>
      <c r="D22" s="5" t="s">
        <v>34</v>
      </c>
      <c r="E22" s="40">
        <f>SUM(E11:E21)</f>
        <v>307884.3</v>
      </c>
      <c r="F22" s="40">
        <f>SUM(F11:F21)</f>
        <v>294750.15000000002</v>
      </c>
      <c r="J22" s="36"/>
    </row>
    <row r="23" spans="1:13" x14ac:dyDescent="0.25">
      <c r="A23" s="1"/>
      <c r="B23" s="8"/>
      <c r="C23" s="45"/>
      <c r="D23" s="1"/>
      <c r="E23" s="9"/>
      <c r="F23" s="9"/>
    </row>
    <row r="24" spans="1:13" ht="31.5" x14ac:dyDescent="0.25">
      <c r="A24" s="1"/>
      <c r="B24" s="8"/>
      <c r="C24" s="45"/>
      <c r="D24" s="2" t="s">
        <v>35</v>
      </c>
      <c r="E24" s="18">
        <f>+E22-B22</f>
        <v>-28965.799999999988</v>
      </c>
      <c r="F24" s="18">
        <f>+F22-C22</f>
        <v>-35927.539999999979</v>
      </c>
    </row>
    <row r="25" spans="1:13" x14ac:dyDescent="0.25">
      <c r="A25" s="1"/>
      <c r="B25" s="8"/>
      <c r="C25" s="45"/>
      <c r="D25" s="1"/>
      <c r="E25" s="9"/>
      <c r="F25" s="9"/>
    </row>
    <row r="26" spans="1:13" ht="30" x14ac:dyDescent="0.25">
      <c r="A26" s="3" t="s">
        <v>60</v>
      </c>
      <c r="B26" s="12"/>
      <c r="C26" s="46"/>
      <c r="D26" s="3" t="s">
        <v>59</v>
      </c>
      <c r="E26" s="15"/>
      <c r="F26" s="15"/>
    </row>
    <row r="27" spans="1:13" x14ac:dyDescent="0.25">
      <c r="A27" s="3"/>
      <c r="B27" s="12"/>
      <c r="C27" s="46"/>
      <c r="D27" s="3"/>
      <c r="E27" s="15"/>
      <c r="F27" s="15"/>
    </row>
    <row r="28" spans="1:13" ht="30" x14ac:dyDescent="0.25">
      <c r="A28" s="4" t="s">
        <v>3</v>
      </c>
      <c r="B28" s="12"/>
      <c r="C28" s="46"/>
      <c r="D28" s="4" t="s">
        <v>36</v>
      </c>
      <c r="E28" s="15">
        <v>0</v>
      </c>
      <c r="F28" s="15">
        <v>0</v>
      </c>
      <c r="K28" t="s">
        <v>67</v>
      </c>
    </row>
    <row r="29" spans="1:13" x14ac:dyDescent="0.25">
      <c r="A29" s="4" t="s">
        <v>5</v>
      </c>
      <c r="B29" s="12"/>
      <c r="C29" s="46"/>
      <c r="D29" s="4" t="s">
        <v>37</v>
      </c>
      <c r="E29" s="15">
        <v>0</v>
      </c>
      <c r="F29" s="15">
        <v>0</v>
      </c>
      <c r="I29" s="41">
        <f>+E22</f>
        <v>307884.3</v>
      </c>
      <c r="J29" s="36">
        <f>+I29/I31</f>
        <v>0.8341616221112057</v>
      </c>
      <c r="K29" s="31">
        <f>+E11+E13+E14+E15+E16+E18+E19+E21</f>
        <v>276909.68</v>
      </c>
      <c r="M29" s="32">
        <f>+K29/K32</f>
        <v>0.81896942526385919</v>
      </c>
    </row>
    <row r="30" spans="1:13" ht="30" x14ac:dyDescent="0.25">
      <c r="A30" s="4" t="s">
        <v>7</v>
      </c>
      <c r="B30" s="12"/>
      <c r="C30" s="46"/>
      <c r="D30" s="4" t="s">
        <v>38</v>
      </c>
      <c r="E30" s="15">
        <f>61000+210</f>
        <v>61210</v>
      </c>
      <c r="F30" s="15">
        <f>65030+14644.23+46.83</f>
        <v>79721.06</v>
      </c>
      <c r="I30" s="41">
        <f>+E36</f>
        <v>61210</v>
      </c>
      <c r="J30" s="36">
        <f>+I30/I31</f>
        <v>0.16583837788879427</v>
      </c>
      <c r="K30" s="30">
        <f>+E30+E34</f>
        <v>61210</v>
      </c>
      <c r="M30" s="32">
        <f>+K30/K32</f>
        <v>0.18103057473614076</v>
      </c>
    </row>
    <row r="31" spans="1:13" x14ac:dyDescent="0.25">
      <c r="A31" s="4" t="s">
        <v>9</v>
      </c>
      <c r="B31" s="12">
        <f>21272.76+5405.5+1980.45</f>
        <v>28658.71</v>
      </c>
      <c r="C31" s="46">
        <f>25704.17+1822.12</f>
        <v>27526.289999999997</v>
      </c>
      <c r="D31" s="4" t="s">
        <v>39</v>
      </c>
      <c r="E31" s="15">
        <v>0</v>
      </c>
      <c r="F31" s="15">
        <v>0</v>
      </c>
      <c r="I31" s="29">
        <f>SUM(I29:I30)</f>
        <v>369094.3</v>
      </c>
    </row>
    <row r="32" spans="1:13" ht="30" x14ac:dyDescent="0.25">
      <c r="A32" s="4" t="s">
        <v>11</v>
      </c>
      <c r="B32" s="12"/>
      <c r="C32" s="46"/>
      <c r="D32" s="4" t="s">
        <v>40</v>
      </c>
      <c r="E32" s="15">
        <v>0</v>
      </c>
      <c r="F32" s="15">
        <v>0</v>
      </c>
      <c r="I32" s="29">
        <f>+I29+I30</f>
        <v>369094.3</v>
      </c>
      <c r="J32" s="36"/>
      <c r="K32" s="31">
        <f>SUM(K29:K31)</f>
        <v>338119.67999999999</v>
      </c>
    </row>
    <row r="33" spans="1:14" ht="30" x14ac:dyDescent="0.25">
      <c r="A33" s="4" t="s">
        <v>13</v>
      </c>
      <c r="B33" s="12"/>
      <c r="C33" s="46"/>
      <c r="D33" s="4" t="s">
        <v>41</v>
      </c>
      <c r="E33" s="15">
        <v>0</v>
      </c>
      <c r="F33" s="15">
        <v>0</v>
      </c>
      <c r="I33" s="29">
        <f>+I32*0.3</f>
        <v>110728.29</v>
      </c>
    </row>
    <row r="34" spans="1:14" x14ac:dyDescent="0.25">
      <c r="A34" s="4" t="s">
        <v>14</v>
      </c>
      <c r="B34" s="12"/>
      <c r="C34" s="46"/>
      <c r="D34" s="4" t="s">
        <v>42</v>
      </c>
      <c r="E34" s="15">
        <v>0</v>
      </c>
      <c r="F34" s="15">
        <v>0</v>
      </c>
    </row>
    <row r="35" spans="1:14" x14ac:dyDescent="0.25">
      <c r="A35" s="4" t="s">
        <v>15</v>
      </c>
      <c r="B35" s="12"/>
      <c r="C35" s="46"/>
      <c r="D35" s="4"/>
      <c r="E35" s="15">
        <v>0</v>
      </c>
      <c r="F35" s="15">
        <v>0</v>
      </c>
      <c r="K35" t="s">
        <v>68</v>
      </c>
    </row>
    <row r="36" spans="1:14" x14ac:dyDescent="0.25">
      <c r="A36" s="5" t="s">
        <v>16</v>
      </c>
      <c r="B36" s="12">
        <f>SUM(B28:B35)</f>
        <v>28658.71</v>
      </c>
      <c r="C36" s="46">
        <f>SUM(C28:C35)</f>
        <v>27526.289999999997</v>
      </c>
      <c r="D36" s="5" t="s">
        <v>34</v>
      </c>
      <c r="E36" s="15">
        <f>SUM(E28:E35)</f>
        <v>61210</v>
      </c>
      <c r="F36" s="15">
        <f>SUM(F28:F35)</f>
        <v>79721.06</v>
      </c>
    </row>
    <row r="37" spans="1:14" x14ac:dyDescent="0.25">
      <c r="A37" s="7"/>
      <c r="B37" s="14"/>
      <c r="C37" s="48"/>
      <c r="D37" s="7"/>
      <c r="E37" s="17"/>
      <c r="F37" s="17"/>
      <c r="K37" s="36">
        <f>+B22+B36+B57</f>
        <v>365508.81</v>
      </c>
      <c r="M37" s="32">
        <v>0.66</v>
      </c>
      <c r="N37" s="29">
        <f>+K37*0.66</f>
        <v>241235.81460000001</v>
      </c>
    </row>
    <row r="38" spans="1:14" ht="31.5" x14ac:dyDescent="0.25">
      <c r="A38" s="1"/>
      <c r="B38" s="8"/>
      <c r="C38" s="45"/>
      <c r="D38" s="2" t="s">
        <v>43</v>
      </c>
      <c r="E38" s="18">
        <f>+E36-B36</f>
        <v>32551.29</v>
      </c>
      <c r="F38" s="18">
        <f>+F36-C36</f>
        <v>52194.770000000004</v>
      </c>
      <c r="H38">
        <f>817713-453075</f>
        <v>364638</v>
      </c>
    </row>
    <row r="39" spans="1:14" x14ac:dyDescent="0.25">
      <c r="A39" s="1"/>
      <c r="B39" s="8"/>
      <c r="C39" s="45"/>
      <c r="D39" s="1"/>
      <c r="E39" s="9"/>
      <c r="F39" s="9"/>
      <c r="H39">
        <f>+H38*0.3</f>
        <v>109391.4</v>
      </c>
    </row>
    <row r="40" spans="1:14" ht="30" x14ac:dyDescent="0.25">
      <c r="A40" s="3" t="s">
        <v>61</v>
      </c>
      <c r="B40" s="12"/>
      <c r="C40" s="46"/>
      <c r="D40" s="3" t="s">
        <v>62</v>
      </c>
      <c r="E40" s="15"/>
      <c r="F40" s="15"/>
      <c r="K40" s="30">
        <f>+K30</f>
        <v>61210</v>
      </c>
      <c r="M40" s="36">
        <f>+K40/K37*100</f>
        <v>16.7465183670949</v>
      </c>
    </row>
    <row r="41" spans="1:14" x14ac:dyDescent="0.25">
      <c r="A41" s="4"/>
      <c r="B41" s="12"/>
      <c r="C41" s="46"/>
      <c r="D41" s="4"/>
      <c r="E41" s="15"/>
      <c r="F41" s="15"/>
    </row>
    <row r="42" spans="1:14" ht="30" x14ac:dyDescent="0.25">
      <c r="A42" s="4" t="s">
        <v>17</v>
      </c>
      <c r="B42" s="12">
        <v>0</v>
      </c>
      <c r="C42" s="46">
        <v>0</v>
      </c>
      <c r="D42" s="4" t="s">
        <v>44</v>
      </c>
      <c r="E42" s="15">
        <v>0</v>
      </c>
      <c r="F42" s="15">
        <v>0</v>
      </c>
    </row>
    <row r="43" spans="1:14" ht="30" x14ac:dyDescent="0.25">
      <c r="A43" s="4" t="s">
        <v>18</v>
      </c>
      <c r="B43" s="12">
        <v>0</v>
      </c>
      <c r="C43" s="46">
        <v>0</v>
      </c>
      <c r="D43" s="4" t="s">
        <v>45</v>
      </c>
      <c r="E43" s="15">
        <v>0</v>
      </c>
      <c r="F43" s="15">
        <v>0</v>
      </c>
    </row>
    <row r="44" spans="1:14" x14ac:dyDescent="0.25">
      <c r="A44" s="6" t="s">
        <v>19</v>
      </c>
      <c r="B44" s="13">
        <v>0</v>
      </c>
      <c r="C44" s="49">
        <v>0</v>
      </c>
      <c r="D44" s="6" t="s">
        <v>46</v>
      </c>
      <c r="E44" s="16">
        <v>0</v>
      </c>
      <c r="F44" s="16">
        <v>0</v>
      </c>
    </row>
    <row r="45" spans="1:14" x14ac:dyDescent="0.25">
      <c r="A45" s="5" t="s">
        <v>16</v>
      </c>
      <c r="B45" s="12">
        <v>0</v>
      </c>
      <c r="C45" s="46">
        <v>0</v>
      </c>
      <c r="D45" s="5" t="s">
        <v>16</v>
      </c>
      <c r="E45" s="15">
        <v>0</v>
      </c>
      <c r="F45" s="15">
        <v>0</v>
      </c>
    </row>
    <row r="46" spans="1:14" x14ac:dyDescent="0.25">
      <c r="A46" s="7"/>
      <c r="B46" s="14"/>
      <c r="C46" s="48"/>
      <c r="D46" s="7"/>
      <c r="E46" s="17"/>
      <c r="F46" s="17"/>
    </row>
    <row r="47" spans="1:14" ht="31.5" x14ac:dyDescent="0.25">
      <c r="A47" s="1"/>
      <c r="B47" s="8"/>
      <c r="C47" s="45"/>
      <c r="D47" s="2" t="s">
        <v>47</v>
      </c>
      <c r="E47" s="18">
        <v>0</v>
      </c>
      <c r="F47" s="18">
        <v>0</v>
      </c>
    </row>
    <row r="48" spans="1:14" x14ac:dyDescent="0.25">
      <c r="A48" s="1"/>
      <c r="B48" s="8"/>
      <c r="C48" s="45"/>
      <c r="D48" s="1"/>
      <c r="E48" s="9"/>
      <c r="F48" s="9"/>
    </row>
    <row r="49" spans="1:9" ht="30" x14ac:dyDescent="0.25">
      <c r="A49" s="3" t="s">
        <v>63</v>
      </c>
      <c r="B49" s="12"/>
      <c r="C49" s="46"/>
      <c r="D49" s="3" t="s">
        <v>64</v>
      </c>
      <c r="E49" s="15"/>
      <c r="F49" s="15"/>
    </row>
    <row r="50" spans="1:9" x14ac:dyDescent="0.25">
      <c r="A50" s="4"/>
      <c r="B50" s="12"/>
      <c r="C50" s="46"/>
      <c r="D50" s="4"/>
      <c r="E50" s="15"/>
      <c r="F50" s="15"/>
    </row>
    <row r="51" spans="1:9" x14ac:dyDescent="0.25">
      <c r="A51" s="4" t="s">
        <v>20</v>
      </c>
      <c r="B51" s="12"/>
      <c r="C51" s="46"/>
      <c r="D51" s="4" t="s">
        <v>48</v>
      </c>
      <c r="E51" s="15">
        <v>0</v>
      </c>
      <c r="F51" s="15">
        <v>0</v>
      </c>
    </row>
    <row r="52" spans="1:9" x14ac:dyDescent="0.25">
      <c r="A52" s="4" t="s">
        <v>21</v>
      </c>
      <c r="B52" s="12"/>
      <c r="C52" s="46"/>
      <c r="D52" s="4" t="s">
        <v>49</v>
      </c>
      <c r="E52" s="15">
        <v>0</v>
      </c>
      <c r="F52" s="15">
        <v>0</v>
      </c>
    </row>
    <row r="53" spans="1:9" x14ac:dyDescent="0.25">
      <c r="A53" s="4" t="s">
        <v>22</v>
      </c>
      <c r="B53" s="12"/>
      <c r="C53" s="46"/>
      <c r="D53" s="4" t="s">
        <v>22</v>
      </c>
      <c r="E53" s="15">
        <v>0</v>
      </c>
      <c r="F53" s="15">
        <v>0</v>
      </c>
    </row>
    <row r="54" spans="1:9" x14ac:dyDescent="0.25">
      <c r="A54" s="4" t="s">
        <v>23</v>
      </c>
      <c r="B54" s="12"/>
      <c r="C54" s="46"/>
      <c r="D54" s="4" t="s">
        <v>23</v>
      </c>
      <c r="E54" s="15">
        <v>0</v>
      </c>
      <c r="F54" s="15">
        <v>0</v>
      </c>
    </row>
    <row r="55" spans="1:9" ht="30" x14ac:dyDescent="0.25">
      <c r="A55" s="4" t="s">
        <v>24</v>
      </c>
      <c r="B55" s="12"/>
      <c r="C55" s="46"/>
      <c r="D55" s="4" t="s">
        <v>50</v>
      </c>
      <c r="E55" s="15">
        <v>0</v>
      </c>
      <c r="F55" s="15">
        <v>0</v>
      </c>
    </row>
    <row r="56" spans="1:9" x14ac:dyDescent="0.25">
      <c r="A56" s="4" t="s">
        <v>25</v>
      </c>
      <c r="B56" s="12"/>
      <c r="C56" s="46"/>
      <c r="D56" s="4"/>
      <c r="E56" s="15">
        <v>0</v>
      </c>
      <c r="F56" s="15">
        <v>0</v>
      </c>
    </row>
    <row r="57" spans="1:9" x14ac:dyDescent="0.25">
      <c r="A57" s="5" t="s">
        <v>16</v>
      </c>
      <c r="B57" s="12">
        <f>SUM(B51:B56)</f>
        <v>0</v>
      </c>
      <c r="C57" s="46">
        <f>SUM(C51:C56)</f>
        <v>0</v>
      </c>
      <c r="D57" s="5" t="s">
        <v>16</v>
      </c>
      <c r="E57" s="15">
        <v>0</v>
      </c>
      <c r="F57" s="15">
        <v>0</v>
      </c>
      <c r="I57" s="29">
        <f>+C57+C36+C22</f>
        <v>358203.98</v>
      </c>
    </row>
    <row r="58" spans="1:9" x14ac:dyDescent="0.25">
      <c r="A58" s="7"/>
      <c r="B58" s="14"/>
      <c r="C58" s="48"/>
      <c r="D58" s="7"/>
      <c r="E58" s="17"/>
      <c r="F58" s="17"/>
      <c r="I58" s="29">
        <f>+I57*66/100</f>
        <v>236414.6268</v>
      </c>
    </row>
    <row r="59" spans="1:9" ht="31.5" x14ac:dyDescent="0.25">
      <c r="A59" s="1"/>
      <c r="B59" s="8"/>
      <c r="C59" s="45"/>
      <c r="D59" s="2" t="s">
        <v>51</v>
      </c>
      <c r="E59" s="18">
        <f>+E57-B57</f>
        <v>0</v>
      </c>
      <c r="F59" s="18">
        <f>+F57-C57</f>
        <v>0</v>
      </c>
    </row>
    <row r="60" spans="1:9" x14ac:dyDescent="0.25">
      <c r="A60" s="1"/>
      <c r="B60" s="8"/>
      <c r="C60" s="45"/>
      <c r="D60" s="1"/>
      <c r="E60" s="9"/>
      <c r="F60" s="9"/>
    </row>
    <row r="61" spans="1:9" ht="30" x14ac:dyDescent="0.25">
      <c r="A61" s="3" t="s">
        <v>65</v>
      </c>
      <c r="B61" s="12"/>
      <c r="C61" s="46"/>
      <c r="D61" s="3" t="s">
        <v>66</v>
      </c>
      <c r="E61" s="15"/>
      <c r="F61" s="15"/>
    </row>
    <row r="62" spans="1:9" x14ac:dyDescent="0.25">
      <c r="A62" s="4"/>
      <c r="B62" s="12"/>
      <c r="C62" s="46"/>
      <c r="D62" s="4"/>
      <c r="E62" s="15"/>
      <c r="F62" s="15"/>
    </row>
    <row r="63" spans="1:9" ht="30" x14ac:dyDescent="0.25">
      <c r="A63" s="4" t="s">
        <v>3</v>
      </c>
      <c r="B63" s="12">
        <v>0</v>
      </c>
      <c r="C63" s="46">
        <v>0</v>
      </c>
      <c r="D63" s="4" t="s">
        <v>52</v>
      </c>
      <c r="E63" s="34">
        <v>453075.1</v>
      </c>
      <c r="F63" s="34">
        <v>392140.94</v>
      </c>
    </row>
    <row r="64" spans="1:9" ht="30" x14ac:dyDescent="0.25">
      <c r="A64" s="4" t="s">
        <v>5</v>
      </c>
      <c r="B64" s="12">
        <v>0</v>
      </c>
      <c r="C64" s="46">
        <v>0</v>
      </c>
      <c r="D64" s="4" t="s">
        <v>53</v>
      </c>
      <c r="E64" s="15">
        <v>0</v>
      </c>
      <c r="F64" s="15">
        <v>0</v>
      </c>
    </row>
    <row r="65" spans="1:10" x14ac:dyDescent="0.25">
      <c r="A65" s="4" t="s">
        <v>7</v>
      </c>
      <c r="B65" s="12">
        <v>0</v>
      </c>
      <c r="C65" s="46">
        <v>0</v>
      </c>
      <c r="D65" s="4"/>
      <c r="E65" s="15">
        <v>0</v>
      </c>
      <c r="F65" s="15">
        <v>0</v>
      </c>
    </row>
    <row r="66" spans="1:10" x14ac:dyDescent="0.25">
      <c r="A66" s="4" t="s">
        <v>9</v>
      </c>
      <c r="B66" s="12">
        <f>351933+77924.78+24412.9+768.95+0.3</f>
        <v>455039.93000000005</v>
      </c>
      <c r="C66" s="46">
        <f>369548.55+22592.39</f>
        <v>392140.94</v>
      </c>
      <c r="D66" s="4"/>
      <c r="E66" s="15">
        <v>0</v>
      </c>
      <c r="F66" s="15">
        <v>0</v>
      </c>
    </row>
    <row r="67" spans="1:10" x14ac:dyDescent="0.25">
      <c r="A67" s="4" t="s">
        <v>11</v>
      </c>
      <c r="B67" s="12">
        <v>0</v>
      </c>
      <c r="C67" s="46">
        <v>0</v>
      </c>
      <c r="D67" s="4"/>
      <c r="E67" s="15">
        <v>0</v>
      </c>
      <c r="F67" s="15">
        <v>0</v>
      </c>
    </row>
    <row r="68" spans="1:10" ht="15" customHeight="1" x14ac:dyDescent="0.25">
      <c r="A68" s="4" t="s">
        <v>13</v>
      </c>
      <c r="B68" s="12">
        <v>0</v>
      </c>
      <c r="C68" s="46">
        <v>0</v>
      </c>
      <c r="D68" s="4"/>
      <c r="E68" s="15">
        <v>0</v>
      </c>
      <c r="F68" s="15">
        <v>0</v>
      </c>
    </row>
    <row r="69" spans="1:10" x14ac:dyDescent="0.25">
      <c r="A69" s="4" t="s">
        <v>26</v>
      </c>
      <c r="B69" s="12">
        <v>0</v>
      </c>
      <c r="C69" s="46">
        <v>0</v>
      </c>
      <c r="D69" s="4"/>
      <c r="E69" s="15">
        <v>0</v>
      </c>
      <c r="F69" s="15">
        <v>0</v>
      </c>
    </row>
    <row r="70" spans="1:10" x14ac:dyDescent="0.25">
      <c r="A70" s="5" t="s">
        <v>16</v>
      </c>
      <c r="B70" s="12">
        <f>SUM(B63:B69)</f>
        <v>455039.93000000005</v>
      </c>
      <c r="C70" s="46">
        <f>SUM(C63:C69)</f>
        <v>392140.94</v>
      </c>
      <c r="D70" s="5" t="s">
        <v>16</v>
      </c>
      <c r="E70" s="15">
        <f>SUM(E63:E69)</f>
        <v>453075.1</v>
      </c>
      <c r="F70" s="15">
        <f>SUM(F63:F69)</f>
        <v>392140.94</v>
      </c>
    </row>
    <row r="71" spans="1:10" x14ac:dyDescent="0.25">
      <c r="A71" s="1"/>
      <c r="B71" s="8"/>
      <c r="C71" s="45"/>
      <c r="D71" s="1"/>
      <c r="E71" s="9"/>
      <c r="F71" s="9"/>
    </row>
    <row r="72" spans="1:10" ht="18.75" x14ac:dyDescent="0.3">
      <c r="A72" s="25" t="s">
        <v>27</v>
      </c>
      <c r="B72" s="26">
        <f>+B70+B57+B45+B36+B22</f>
        <v>820548.74</v>
      </c>
      <c r="C72" s="50">
        <f>+C70+C57+C45+C36+C22</f>
        <v>750344.91999999993</v>
      </c>
      <c r="D72" s="25" t="s">
        <v>54</v>
      </c>
      <c r="E72" s="27">
        <f>+E70+E57+E45+E36+E22</f>
        <v>822169.39999999991</v>
      </c>
      <c r="F72" s="27">
        <f>+F70+F57+F45+F36+F22</f>
        <v>766612.15</v>
      </c>
      <c r="H72" s="10"/>
      <c r="I72" s="42">
        <f>+E72</f>
        <v>822169.39999999991</v>
      </c>
      <c r="J72" s="10"/>
    </row>
    <row r="73" spans="1:10" ht="56.25" x14ac:dyDescent="0.3">
      <c r="B73" s="10"/>
      <c r="D73" s="23" t="s">
        <v>55</v>
      </c>
      <c r="E73" s="24">
        <f>+E72-B72</f>
        <v>1620.6599999999162</v>
      </c>
      <c r="F73" s="37">
        <f>+F72-C72</f>
        <v>16267.230000000098</v>
      </c>
      <c r="I73" s="29">
        <v>-25000</v>
      </c>
    </row>
    <row r="74" spans="1:10" ht="18.75" x14ac:dyDescent="0.3">
      <c r="B74" s="33"/>
      <c r="D74" s="21"/>
      <c r="E74" s="22"/>
      <c r="F74" s="38"/>
      <c r="I74" s="29">
        <v>-56000</v>
      </c>
    </row>
    <row r="75" spans="1:10" ht="18.75" x14ac:dyDescent="0.3">
      <c r="D75" s="19" t="s">
        <v>56</v>
      </c>
      <c r="E75" s="20">
        <f>-652-557</f>
        <v>-1209</v>
      </c>
      <c r="F75" s="20">
        <v>-1475</v>
      </c>
      <c r="I75" s="29">
        <v>-147000</v>
      </c>
    </row>
    <row r="76" spans="1:10" ht="18.75" x14ac:dyDescent="0.3">
      <c r="D76" s="21"/>
      <c r="E76" s="22"/>
      <c r="F76" s="38"/>
      <c r="I76" s="29">
        <f>SUM(I72:I75)</f>
        <v>594169.39999999991</v>
      </c>
    </row>
    <row r="77" spans="1:10" ht="37.5" x14ac:dyDescent="0.3">
      <c r="D77" s="19" t="s">
        <v>57</v>
      </c>
      <c r="E77" s="20">
        <f>SUM(E73:E75)</f>
        <v>411.65999999991618</v>
      </c>
      <c r="F77" s="39">
        <f>SUM(F73:F75)</f>
        <v>14792.230000000098</v>
      </c>
      <c r="I77" s="29">
        <v>-453044.07</v>
      </c>
    </row>
    <row r="78" spans="1:10" x14ac:dyDescent="0.25">
      <c r="D78"/>
      <c r="E78" s="10"/>
      <c r="I78" s="29">
        <f>+I76+I77</f>
        <v>141125.3299999999</v>
      </c>
    </row>
    <row r="79" spans="1:10" x14ac:dyDescent="0.25">
      <c r="D79"/>
      <c r="E79" s="10"/>
    </row>
    <row r="80" spans="1:10" x14ac:dyDescent="0.25">
      <c r="G80" s="28"/>
    </row>
    <row r="83" spans="6:6" x14ac:dyDescent="0.25">
      <c r="F83" s="29">
        <f>+F77-35771.38</f>
        <v>-20979.1499999999</v>
      </c>
    </row>
  </sheetData>
  <mergeCells count="2">
    <mergeCell ref="A4:F4"/>
    <mergeCell ref="A2:F2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Raffaella</dc:creator>
  <cp:lastModifiedBy>Acli Servic</cp:lastModifiedBy>
  <cp:lastPrinted>2025-04-29T07:56:51Z</cp:lastPrinted>
  <dcterms:created xsi:type="dcterms:W3CDTF">2022-11-29T11:19:55Z</dcterms:created>
  <dcterms:modified xsi:type="dcterms:W3CDTF">2025-04-29T07:56:54Z</dcterms:modified>
</cp:coreProperties>
</file>